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O30" i="1"/>
  <c r="P30" s="1"/>
  <c r="N29"/>
  <c r="M29"/>
  <c r="O29" s="1"/>
  <c r="P29" s="1"/>
  <c r="O28"/>
  <c r="P28" s="1"/>
  <c r="O27"/>
  <c r="P27" s="1"/>
  <c r="N26"/>
  <c r="M26"/>
  <c r="L26"/>
  <c r="K26"/>
  <c r="O26" s="1"/>
  <c r="O25"/>
  <c r="P25" s="1"/>
  <c r="O24"/>
  <c r="P24" s="1"/>
  <c r="N23"/>
  <c r="M23"/>
  <c r="L23"/>
  <c r="K23"/>
  <c r="J23"/>
  <c r="I23"/>
  <c r="B23"/>
  <c r="P22"/>
  <c r="O22"/>
  <c r="N21"/>
  <c r="N20" s="1"/>
  <c r="N19" s="1"/>
  <c r="M21"/>
  <c r="L21"/>
  <c r="L20" s="1"/>
  <c r="L19" s="1"/>
  <c r="K21"/>
  <c r="J21"/>
  <c r="O21" s="1"/>
  <c r="M20"/>
  <c r="M19" s="1"/>
  <c r="K20"/>
  <c r="K19" s="1"/>
  <c r="I20"/>
  <c r="I19" s="1"/>
  <c r="B20"/>
  <c r="B19"/>
  <c r="O23" l="1"/>
  <c r="P23" s="1"/>
  <c r="P26"/>
  <c r="P21"/>
  <c r="O20"/>
  <c r="J20"/>
  <c r="J19" s="1"/>
  <c r="P20" l="1"/>
  <c r="O19"/>
  <c r="P19" s="1"/>
  <c r="O14"/>
  <c r="N12"/>
  <c r="J12"/>
  <c r="K12"/>
  <c r="L12"/>
  <c r="M12"/>
  <c r="C12"/>
  <c r="D12"/>
  <c r="E12"/>
  <c r="F12"/>
  <c r="G12"/>
  <c r="H12"/>
  <c r="I12"/>
  <c r="B12"/>
  <c r="F6" l="1"/>
  <c r="B6"/>
  <c r="D6"/>
  <c r="E6"/>
  <c r="G6"/>
  <c r="H6"/>
  <c r="I6"/>
  <c r="C6"/>
  <c r="O15"/>
  <c r="J8"/>
  <c r="J6" s="1"/>
  <c r="O7"/>
  <c r="O9"/>
  <c r="O10"/>
  <c r="O11"/>
  <c r="O13"/>
  <c r="K8"/>
  <c r="K6" s="1"/>
  <c r="L8"/>
  <c r="L6" s="1"/>
  <c r="M8"/>
  <c r="M6" s="1"/>
  <c r="N8"/>
  <c r="N6" s="1"/>
  <c r="C8"/>
  <c r="D8"/>
  <c r="E8"/>
  <c r="F8"/>
  <c r="G8"/>
  <c r="H8"/>
  <c r="I8"/>
  <c r="B8"/>
  <c r="O12" l="1"/>
  <c r="O8"/>
  <c r="O6" l="1"/>
  <c r="P8"/>
</calcChain>
</file>

<file path=xl/sharedStrings.xml><?xml version="1.0" encoding="utf-8"?>
<sst xmlns="http://schemas.openxmlformats.org/spreadsheetml/2006/main" count="99" uniqueCount="52">
  <si>
    <t>2009 BÜTÇE GELİRLERİ TAHMİNİ</t>
  </si>
  <si>
    <t>ŞUBAT GERÇEKLEŞME TOPLAMI</t>
  </si>
  <si>
    <t>OCAK GERÇEKLEŞME TOPLAMI</t>
  </si>
  <si>
    <t>MART GERÇEKLEŞME TOPLAMI</t>
  </si>
  <si>
    <t>NİSAN GERÇEKLEŞME TOPLAMI</t>
  </si>
  <si>
    <t>MAYIS GERÇEKLEŞME TOPLAMI</t>
  </si>
  <si>
    <t>HAZİRAN GERÇEKLEŞME TOPLAMI</t>
  </si>
  <si>
    <t>TEMMUZ GERÇEKLEŞME TOPLAMI</t>
  </si>
  <si>
    <t>AĞUSTOS GERÇEKLEŞME TOPLAMI</t>
  </si>
  <si>
    <t>EYLÜL GERÇEKLEŞME TOPLAMI</t>
  </si>
  <si>
    <t>EKİM GERÇEKLEŞME TOPLAMI</t>
  </si>
  <si>
    <t>KASIM GERÇEKLEŞME TOPLAMI</t>
  </si>
  <si>
    <t>ARALIK GERÇEKLEŞME TOPLAMI</t>
  </si>
  <si>
    <t>GENEL TOPLAM</t>
  </si>
  <si>
    <t>GERÇEKLEŞME ORANI</t>
  </si>
  <si>
    <t>BÜTÇE GELİRLERİ TOPLAMI</t>
  </si>
  <si>
    <t>1-MERKEZİ BÜTÇEDEN AKTARILAN PAY</t>
  </si>
  <si>
    <t>2.1-İL ÖZEL İDARELERİNDEN AKTARILAN PAY</t>
  </si>
  <si>
    <t>2.2-BELEDİYELERDEN AKTARILAN PAYLAR</t>
  </si>
  <si>
    <t>2.3-SAN.VE TİC.ODALARINDAN AKTARILAN PAY.</t>
  </si>
  <si>
    <t>3-FAALİYET GELİRLERİ</t>
  </si>
  <si>
    <t>3-1- FAİZ GELİRLERİ</t>
  </si>
  <si>
    <t>4-ÇEŞİTLİ İADELER</t>
  </si>
  <si>
    <t>T.C.</t>
  </si>
  <si>
    <t>DİCLE KALKINMA AJANSI</t>
  </si>
  <si>
    <t>BÜTÇE UYGULAMA SONUÇLARI</t>
  </si>
  <si>
    <t xml:space="preserve">3-2- DİĞER GELİRLER </t>
  </si>
  <si>
    <t>2009 YILI 12 AYLIK BÜTÇE GELİRLERİ</t>
  </si>
  <si>
    <t>2-İL ÖZEL İDARELERİ,BELEDİYE VE TİCARET ODALARINDAN AKTARILAN PAY</t>
  </si>
  <si>
    <t>2009 YILI 12 AYLIK BÜTÇE GİDERLERİ</t>
  </si>
  <si>
    <t>2009 BAŞLANGIÇ ÖDENEĞİ</t>
  </si>
  <si>
    <t>GENEL YÖNETİM GİDERLERİ</t>
  </si>
  <si>
    <t>1-PERSONEL GİDERLERİ</t>
  </si>
  <si>
    <t>1.1-Personel Ücretleri</t>
  </si>
  <si>
    <t>1.2-Sosyal Güvenlik Prim Giderleri</t>
  </si>
  <si>
    <t>2-MAL VE HİZMET ALIM GİDERLERİ</t>
  </si>
  <si>
    <t>2.1-Tüketime Yönelik Mal ve Malzeme Alımları</t>
  </si>
  <si>
    <t>2.2-Yolluklar</t>
  </si>
  <si>
    <t>2.3-Hizmet Alımları</t>
  </si>
  <si>
    <t>2.4-Temsil ve Tanıtma Giderleri</t>
  </si>
  <si>
    <t>2.5-Gayrimenkul Mal Alımı Giderleri</t>
  </si>
  <si>
    <t>2.6-Menkul Mal ve Gayri Maddi Hak Alımı Giderleri</t>
  </si>
  <si>
    <t>2.7-Bakım ve Onarım Giderleri</t>
  </si>
  <si>
    <t>3-YEDEK ÖDENEKLER</t>
  </si>
  <si>
    <t>İZLEME DEĞERLENDİRME VE KOORDİNASYON GİDERLERİ</t>
  </si>
  <si>
    <t>PLAN, PROĞRAM VE PROJE HİZMETLERİ</t>
  </si>
  <si>
    <t>ARAŞTIRMA VE GELİŞTİRME HİZMETLERİ</t>
  </si>
  <si>
    <t>TANITIM VE EĞİTİM HİZMETLERİ</t>
  </si>
  <si>
    <t>PROJE VE FAALİYET DESTEKLEME HİZMETLERİ</t>
  </si>
  <si>
    <t>PROJE DESTEKLEME HİZMETLERİ</t>
  </si>
  <si>
    <t>TRANSFERLER</t>
  </si>
  <si>
    <t>FAALİYET DESTEKLEME HİZMETLERİ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</si>
</sst>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4" fontId="7" fillId="6" borderId="1" xfId="0" applyNumberFormat="1" applyFont="1" applyFill="1" applyBorder="1" applyAlignment="1">
      <alignment horizontal="right" vertical="center"/>
    </xf>
    <xf numFmtId="4" fontId="8" fillId="6" borderId="1" xfId="0" applyNumberFormat="1" applyFont="1" applyFill="1" applyBorder="1" applyAlignment="1">
      <alignment horizontal="right" vertical="center"/>
    </xf>
    <xf numFmtId="4" fontId="9" fillId="6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zoomScale="75" zoomScaleNormal="75" workbookViewId="0">
      <selection activeCell="A4" sqref="A4:P4"/>
    </sheetView>
  </sheetViews>
  <sheetFormatPr defaultRowHeight="15"/>
  <cols>
    <col min="1" max="1" width="42.140625" customWidth="1"/>
    <col min="2" max="2" width="14.5703125" customWidth="1"/>
    <col min="3" max="12" width="12.85546875" bestFit="1" customWidth="1"/>
    <col min="13" max="13" width="13.7109375" bestFit="1" customWidth="1"/>
    <col min="14" max="14" width="12.85546875" bestFit="1" customWidth="1"/>
    <col min="15" max="15" width="13.85546875" bestFit="1" customWidth="1"/>
    <col min="16" max="16" width="12.7109375" bestFit="1" customWidth="1"/>
  </cols>
  <sheetData>
    <row r="1" spans="1:16" ht="18.7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1" customHeight="1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 customHeight="1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24.95" customHeight="1">
      <c r="A4" s="34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43.5" customHeight="1">
      <c r="A5" s="5"/>
      <c r="B5" s="6" t="s">
        <v>0</v>
      </c>
      <c r="C5" s="6" t="s">
        <v>2</v>
      </c>
      <c r="D5" s="6" t="s">
        <v>1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9" t="s">
        <v>14</v>
      </c>
    </row>
    <row r="6" spans="1:16" s="14" customFormat="1" ht="30" customHeight="1">
      <c r="A6" s="10" t="s">
        <v>15</v>
      </c>
      <c r="B6" s="11">
        <f>B7+B8+B12+B15</f>
        <v>18000000</v>
      </c>
      <c r="C6" s="12">
        <f>C7+C8+C12+C15</f>
        <v>0</v>
      </c>
      <c r="D6" s="12">
        <f t="shared" ref="D6:O6" si="0">D7+D8+D12+D15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346867</v>
      </c>
      <c r="I6" s="12">
        <f t="shared" si="0"/>
        <v>120000</v>
      </c>
      <c r="J6" s="12">
        <f t="shared" si="0"/>
        <v>103633</v>
      </c>
      <c r="K6" s="12">
        <f t="shared" si="0"/>
        <v>600</v>
      </c>
      <c r="L6" s="12">
        <f t="shared" si="0"/>
        <v>0</v>
      </c>
      <c r="M6" s="12">
        <f t="shared" si="0"/>
        <v>8067804</v>
      </c>
      <c r="N6" s="12">
        <f t="shared" si="0"/>
        <v>36919.360000000001</v>
      </c>
      <c r="O6" s="11">
        <f t="shared" si="0"/>
        <v>8675823.3599999994</v>
      </c>
      <c r="P6" s="13">
        <v>48.2</v>
      </c>
    </row>
    <row r="7" spans="1:16" ht="30" customHeight="1">
      <c r="A7" s="1" t="s">
        <v>16</v>
      </c>
      <c r="B7" s="2">
        <v>16245191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2">
        <v>8067504</v>
      </c>
      <c r="N7" s="3"/>
      <c r="O7" s="2">
        <f t="shared" ref="O7:O15" si="1">SUM(C7:N7)</f>
        <v>8067504</v>
      </c>
      <c r="P7" s="8">
        <v>49.66</v>
      </c>
    </row>
    <row r="8" spans="1:16" ht="30" customHeight="1">
      <c r="A8" s="4" t="s">
        <v>28</v>
      </c>
      <c r="B8" s="2">
        <f>SUM(B9:B11)</f>
        <v>1554371</v>
      </c>
      <c r="C8" s="2">
        <f t="shared" ref="C8:I8" si="2">SUM(C9:C11)</f>
        <v>0</v>
      </c>
      <c r="D8" s="2">
        <f t="shared" si="2"/>
        <v>0</v>
      </c>
      <c r="E8" s="2">
        <f t="shared" si="2"/>
        <v>0</v>
      </c>
      <c r="F8" s="2">
        <f t="shared" si="2"/>
        <v>0</v>
      </c>
      <c r="G8" s="2">
        <f t="shared" si="2"/>
        <v>0</v>
      </c>
      <c r="H8" s="2">
        <f t="shared" si="2"/>
        <v>346867</v>
      </c>
      <c r="I8" s="2">
        <f t="shared" si="2"/>
        <v>120000</v>
      </c>
      <c r="J8" s="2">
        <f>SUM(J9:J11)</f>
        <v>103513</v>
      </c>
      <c r="K8" s="2">
        <f t="shared" ref="K8" si="3">SUM(K9:K11)</f>
        <v>0</v>
      </c>
      <c r="L8" s="2">
        <f t="shared" ref="L8" si="4">SUM(L9:L11)</f>
        <v>0</v>
      </c>
      <c r="M8" s="2">
        <f t="shared" ref="M8" si="5">SUM(M9:M11)</f>
        <v>0</v>
      </c>
      <c r="N8" s="2">
        <f t="shared" ref="N8" si="6">SUM(N9:N11)</f>
        <v>26519.360000000001</v>
      </c>
      <c r="O8" s="2">
        <f t="shared" si="1"/>
        <v>596899.36</v>
      </c>
      <c r="P8" s="7">
        <f t="shared" ref="P8" si="7">O8*100/B8</f>
        <v>38.401344337999099</v>
      </c>
    </row>
    <row r="9" spans="1:16" s="14" customFormat="1" ht="30" customHeight="1">
      <c r="A9" s="15" t="s">
        <v>17</v>
      </c>
      <c r="B9" s="16">
        <v>640466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306327</v>
      </c>
      <c r="I9" s="17">
        <v>0</v>
      </c>
      <c r="J9" s="17">
        <v>103351</v>
      </c>
      <c r="K9" s="17">
        <v>0</v>
      </c>
      <c r="L9" s="17">
        <v>0</v>
      </c>
      <c r="M9" s="17">
        <v>0</v>
      </c>
      <c r="N9" s="17">
        <v>0</v>
      </c>
      <c r="O9" s="18">
        <f t="shared" si="1"/>
        <v>409678</v>
      </c>
      <c r="P9" s="19">
        <v>63.97</v>
      </c>
    </row>
    <row r="10" spans="1:16" s="14" customFormat="1" ht="30" customHeight="1">
      <c r="A10" s="15" t="s">
        <v>18</v>
      </c>
      <c r="B10" s="16">
        <v>891562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25000</v>
      </c>
      <c r="I10" s="17">
        <v>120000</v>
      </c>
      <c r="J10" s="17">
        <v>162</v>
      </c>
      <c r="K10" s="17">
        <v>0</v>
      </c>
      <c r="L10" s="17">
        <v>0</v>
      </c>
      <c r="M10" s="17">
        <v>0</v>
      </c>
      <c r="N10" s="17">
        <v>26519.360000000001</v>
      </c>
      <c r="O10" s="18">
        <f t="shared" si="1"/>
        <v>171681.36</v>
      </c>
      <c r="P10" s="19">
        <v>19.260000000000002</v>
      </c>
    </row>
    <row r="11" spans="1:16" s="14" customFormat="1" ht="30" customHeight="1">
      <c r="A11" s="15" t="s">
        <v>19</v>
      </c>
      <c r="B11" s="16">
        <v>22343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15540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f t="shared" si="1"/>
        <v>15540</v>
      </c>
      <c r="P11" s="19">
        <v>69.55</v>
      </c>
    </row>
    <row r="12" spans="1:16" ht="30" customHeight="1">
      <c r="A12" s="1" t="s">
        <v>20</v>
      </c>
      <c r="B12" s="2">
        <f>B13+B14</f>
        <v>200438</v>
      </c>
      <c r="C12" s="2">
        <f t="shared" ref="C12:I12" si="8">C13+C14</f>
        <v>0</v>
      </c>
      <c r="D12" s="2">
        <f t="shared" si="8"/>
        <v>0</v>
      </c>
      <c r="E12" s="2">
        <f t="shared" si="8"/>
        <v>0</v>
      </c>
      <c r="F12" s="2">
        <f t="shared" si="8"/>
        <v>0</v>
      </c>
      <c r="G12" s="2">
        <f t="shared" si="8"/>
        <v>0</v>
      </c>
      <c r="H12" s="2">
        <f t="shared" si="8"/>
        <v>0</v>
      </c>
      <c r="I12" s="2">
        <f t="shared" si="8"/>
        <v>0</v>
      </c>
      <c r="J12" s="2">
        <f>J13+J14</f>
        <v>120</v>
      </c>
      <c r="K12" s="2">
        <f t="shared" ref="K12" si="9">K13+K14</f>
        <v>600</v>
      </c>
      <c r="L12" s="2">
        <f t="shared" ref="L12" si="10">L13+L14</f>
        <v>0</v>
      </c>
      <c r="M12" s="2">
        <f t="shared" ref="M12" si="11">M13+M14</f>
        <v>300</v>
      </c>
      <c r="N12" s="2">
        <f t="shared" ref="N12" si="12">N13+N14</f>
        <v>10400</v>
      </c>
      <c r="O12" s="2">
        <f t="shared" ref="O12" si="13">O13+O14</f>
        <v>11420</v>
      </c>
      <c r="P12" s="7">
        <v>5.7</v>
      </c>
    </row>
    <row r="13" spans="1:16" s="14" customFormat="1" ht="30" customHeight="1">
      <c r="A13" s="15" t="s">
        <v>21</v>
      </c>
      <c r="B13" s="17">
        <v>200438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f t="shared" si="1"/>
        <v>0</v>
      </c>
      <c r="P13" s="19"/>
    </row>
    <row r="14" spans="1:16" s="14" customFormat="1" ht="30" customHeight="1">
      <c r="A14" s="15" t="s">
        <v>26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120</v>
      </c>
      <c r="K14" s="17">
        <v>600</v>
      </c>
      <c r="L14" s="17"/>
      <c r="M14" s="17">
        <v>300</v>
      </c>
      <c r="N14" s="17">
        <v>10400</v>
      </c>
      <c r="O14" s="18">
        <f t="shared" si="1"/>
        <v>11420</v>
      </c>
      <c r="P14" s="19"/>
    </row>
    <row r="15" spans="1:16" ht="30" customHeight="1">
      <c r="A15" s="1" t="s">
        <v>22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2">
        <f t="shared" si="1"/>
        <v>0</v>
      </c>
      <c r="P15" s="8"/>
    </row>
    <row r="17" spans="1:16" ht="18.75">
      <c r="A17" s="34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ht="38.25">
      <c r="A18" s="5"/>
      <c r="B18" s="6" t="s">
        <v>30</v>
      </c>
      <c r="C18" s="6" t="s">
        <v>2</v>
      </c>
      <c r="D18" s="6" t="s">
        <v>1</v>
      </c>
      <c r="E18" s="6" t="s">
        <v>3</v>
      </c>
      <c r="F18" s="6" t="s">
        <v>4</v>
      </c>
      <c r="G18" s="6" t="s">
        <v>5</v>
      </c>
      <c r="H18" s="6" t="s">
        <v>6</v>
      </c>
      <c r="I18" s="6" t="s">
        <v>7</v>
      </c>
      <c r="J18" s="6" t="s">
        <v>8</v>
      </c>
      <c r="K18" s="6" t="s">
        <v>9</v>
      </c>
      <c r="L18" s="6" t="s">
        <v>10</v>
      </c>
      <c r="M18" s="6" t="s">
        <v>11</v>
      </c>
      <c r="N18" s="6" t="s">
        <v>12</v>
      </c>
      <c r="O18" s="6" t="s">
        <v>13</v>
      </c>
      <c r="P18" s="9" t="s">
        <v>14</v>
      </c>
    </row>
    <row r="19" spans="1:16">
      <c r="A19" s="20" t="s">
        <v>31</v>
      </c>
      <c r="B19" s="21">
        <f>B20+B23+B31</f>
        <v>14083220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3">
        <f>I20+I23</f>
        <v>20640.47</v>
      </c>
      <c r="J19" s="23">
        <f t="shared" ref="J19:O19" si="14">J20+J23</f>
        <v>162088.83000000002</v>
      </c>
      <c r="K19" s="23">
        <f t="shared" si="14"/>
        <v>60009.31</v>
      </c>
      <c r="L19" s="23">
        <f t="shared" si="14"/>
        <v>77841.069999999992</v>
      </c>
      <c r="M19" s="23">
        <f t="shared" si="14"/>
        <v>397779.85000000003</v>
      </c>
      <c r="N19" s="23">
        <f t="shared" si="14"/>
        <v>865785.32000000007</v>
      </c>
      <c r="O19" s="23">
        <f t="shared" si="14"/>
        <v>1584144.85</v>
      </c>
      <c r="P19" s="22">
        <f>O19*100/B19</f>
        <v>11.248456318938425</v>
      </c>
    </row>
    <row r="20" spans="1:16">
      <c r="A20" s="1" t="s">
        <v>32</v>
      </c>
      <c r="B20" s="24">
        <f>SUM(B21:B22)</f>
        <v>2000000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>
        <f>I21+I22</f>
        <v>9936.49</v>
      </c>
      <c r="J20" s="26">
        <f t="shared" ref="J20:O20" si="15">J21+J22</f>
        <v>11640.67</v>
      </c>
      <c r="K20" s="26">
        <f t="shared" si="15"/>
        <v>11254</v>
      </c>
      <c r="L20" s="26">
        <f t="shared" si="15"/>
        <v>49704.38</v>
      </c>
      <c r="M20" s="26">
        <f t="shared" si="15"/>
        <v>212054.52000000002</v>
      </c>
      <c r="N20" s="26">
        <f t="shared" si="15"/>
        <v>262269.56</v>
      </c>
      <c r="O20" s="26">
        <f t="shared" si="15"/>
        <v>556859.62</v>
      </c>
      <c r="P20" s="25">
        <f t="shared" ref="P20:P30" si="16">O20*100/B20</f>
        <v>27.842981000000002</v>
      </c>
    </row>
    <row r="21" spans="1:16">
      <c r="A21" s="27" t="s">
        <v>33</v>
      </c>
      <c r="B21" s="28">
        <v>1600000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9936.49</v>
      </c>
      <c r="J21" s="29">
        <f>8000+2048.08</f>
        <v>10048.08</v>
      </c>
      <c r="K21" s="29">
        <f>8000+1597.33</f>
        <v>9597.33</v>
      </c>
      <c r="L21" s="29">
        <f>46087.83+1959.88</f>
        <v>48047.71</v>
      </c>
      <c r="M21" s="29">
        <f>134799.2+8595.39</f>
        <v>143394.59000000003</v>
      </c>
      <c r="N21" s="29">
        <f>140973.02+67426.6</f>
        <v>208399.62</v>
      </c>
      <c r="O21" s="29">
        <f>SUM(I21:N21)</f>
        <v>429423.82</v>
      </c>
      <c r="P21" s="29">
        <f t="shared" si="16"/>
        <v>26.838988749999999</v>
      </c>
    </row>
    <row r="22" spans="1:16">
      <c r="A22" s="15" t="s">
        <v>34</v>
      </c>
      <c r="B22" s="30">
        <v>400000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1592.59</v>
      </c>
      <c r="K22" s="29">
        <v>1656.67</v>
      </c>
      <c r="L22" s="29">
        <v>1656.67</v>
      </c>
      <c r="M22" s="29">
        <v>68659.929999999993</v>
      </c>
      <c r="N22" s="29">
        <v>53869.94</v>
      </c>
      <c r="O22" s="29">
        <f>SUM(I22:N22)</f>
        <v>127435.79999999999</v>
      </c>
      <c r="P22" s="29">
        <f t="shared" si="16"/>
        <v>31.858949999999997</v>
      </c>
    </row>
    <row r="23" spans="1:16">
      <c r="A23" s="1" t="s">
        <v>35</v>
      </c>
      <c r="B23" s="31">
        <f>SUM(B24:B30)</f>
        <v>11183220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6">
        <f>I24+I25+I26+I27+I28+I29+I30</f>
        <v>10703.98</v>
      </c>
      <c r="J23" s="26">
        <f t="shared" ref="J23:O23" si="17">J24+J25+J26+J27+J28+J29+J30</f>
        <v>150448.16</v>
      </c>
      <c r="K23" s="26">
        <f t="shared" si="17"/>
        <v>48755.31</v>
      </c>
      <c r="L23" s="26">
        <f t="shared" si="17"/>
        <v>28136.69</v>
      </c>
      <c r="M23" s="26">
        <f t="shared" si="17"/>
        <v>185725.33000000002</v>
      </c>
      <c r="N23" s="26">
        <f t="shared" si="17"/>
        <v>603515.76</v>
      </c>
      <c r="O23" s="26">
        <f t="shared" si="17"/>
        <v>1027285.2300000001</v>
      </c>
      <c r="P23" s="25">
        <f t="shared" si="16"/>
        <v>9.185952078202881</v>
      </c>
    </row>
    <row r="24" spans="1:16">
      <c r="A24" s="15" t="s">
        <v>36</v>
      </c>
      <c r="B24" s="30">
        <v>470000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2153.75</v>
      </c>
      <c r="J24" s="29">
        <v>0</v>
      </c>
      <c r="K24" s="29">
        <v>5121.2</v>
      </c>
      <c r="L24" s="29">
        <v>750</v>
      </c>
      <c r="M24" s="29">
        <v>2290</v>
      </c>
      <c r="N24" s="29">
        <v>7348.38</v>
      </c>
      <c r="O24" s="29">
        <f>SUM(I24:N24)</f>
        <v>17663.330000000002</v>
      </c>
      <c r="P24" s="29">
        <f t="shared" si="16"/>
        <v>3.7581553191489365</v>
      </c>
    </row>
    <row r="25" spans="1:16">
      <c r="A25" s="32" t="s">
        <v>37</v>
      </c>
      <c r="B25" s="28">
        <v>643220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2904.64</v>
      </c>
      <c r="J25" s="29">
        <v>533.85</v>
      </c>
      <c r="K25" s="29">
        <v>0</v>
      </c>
      <c r="L25" s="29">
        <v>874.71</v>
      </c>
      <c r="M25" s="29">
        <v>2860.28</v>
      </c>
      <c r="N25" s="29">
        <v>141531.28</v>
      </c>
      <c r="O25" s="29">
        <f t="shared" ref="O25:O30" si="18">SUM(I25:N25)</f>
        <v>148704.76</v>
      </c>
      <c r="P25" s="29">
        <f t="shared" si="16"/>
        <v>23.11880227604863</v>
      </c>
    </row>
    <row r="26" spans="1:16">
      <c r="A26" s="15" t="s">
        <v>38</v>
      </c>
      <c r="B26" s="28">
        <v>4365000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5645.59</v>
      </c>
      <c r="J26" s="29">
        <v>21569.96</v>
      </c>
      <c r="K26" s="29">
        <f>5937.7+37574.91</f>
        <v>43512.61</v>
      </c>
      <c r="L26" s="29">
        <f>10003.82+1290</f>
        <v>11293.82</v>
      </c>
      <c r="M26" s="29">
        <f>7173.38+65539.48</f>
        <v>72712.86</v>
      </c>
      <c r="N26" s="29">
        <f>16591.74+38142.3</f>
        <v>54734.040000000008</v>
      </c>
      <c r="O26" s="29">
        <f t="shared" si="18"/>
        <v>209468.88000000003</v>
      </c>
      <c r="P26" s="29">
        <f t="shared" si="16"/>
        <v>4.7988288659793827</v>
      </c>
    </row>
    <row r="27" spans="1:16">
      <c r="A27" s="15" t="s">
        <v>39</v>
      </c>
      <c r="B27" s="28">
        <v>300000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121.5</v>
      </c>
      <c r="L27" s="29">
        <v>0</v>
      </c>
      <c r="M27" s="29">
        <v>0</v>
      </c>
      <c r="N27" s="29">
        <v>576</v>
      </c>
      <c r="O27" s="29">
        <f t="shared" si="18"/>
        <v>697.5</v>
      </c>
      <c r="P27" s="29">
        <f t="shared" si="16"/>
        <v>0.23250000000000001</v>
      </c>
    </row>
    <row r="28" spans="1:16">
      <c r="A28" s="32" t="s">
        <v>40</v>
      </c>
      <c r="B28" s="28">
        <v>3500000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f t="shared" si="18"/>
        <v>0</v>
      </c>
      <c r="P28" s="29">
        <f t="shared" si="16"/>
        <v>0</v>
      </c>
    </row>
    <row r="29" spans="1:16">
      <c r="A29" s="32" t="s">
        <v>41</v>
      </c>
      <c r="B29" s="28">
        <v>1895000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128344.35</v>
      </c>
      <c r="K29" s="29">
        <v>0</v>
      </c>
      <c r="L29" s="29">
        <v>15218.16</v>
      </c>
      <c r="M29" s="29">
        <f>35400+72462.19</f>
        <v>107862.19</v>
      </c>
      <c r="N29" s="29">
        <f>7965+381361.06</f>
        <v>389326.06</v>
      </c>
      <c r="O29" s="29">
        <f t="shared" si="18"/>
        <v>640750.76</v>
      </c>
      <c r="P29" s="29">
        <f t="shared" si="16"/>
        <v>33.812705013192613</v>
      </c>
    </row>
    <row r="30" spans="1:16">
      <c r="A30" s="32" t="s">
        <v>42</v>
      </c>
      <c r="B30" s="28">
        <v>10000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10000</v>
      </c>
      <c r="O30" s="29">
        <f t="shared" si="18"/>
        <v>10000</v>
      </c>
      <c r="P30" s="29">
        <f t="shared" si="16"/>
        <v>100</v>
      </c>
    </row>
    <row r="31" spans="1:16">
      <c r="A31" s="1" t="s">
        <v>43</v>
      </c>
      <c r="B31" s="24">
        <v>900000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1:16">
      <c r="A32" s="1" t="s">
        <v>44</v>
      </c>
      <c r="B32" s="24">
        <v>300000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1:16">
      <c r="A33" s="1" t="s">
        <v>35</v>
      </c>
      <c r="B33" s="31">
        <v>300000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</row>
    <row r="34" spans="1:16">
      <c r="A34" s="15" t="s">
        <v>36</v>
      </c>
      <c r="B34" s="30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</row>
    <row r="35" spans="1:16">
      <c r="A35" s="32" t="s">
        <v>37</v>
      </c>
      <c r="B35" s="28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</row>
    <row r="36" spans="1:16">
      <c r="A36" s="15" t="s">
        <v>38</v>
      </c>
      <c r="B36" s="28">
        <v>300000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</row>
    <row r="37" spans="1:16">
      <c r="A37" s="15" t="s">
        <v>39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</row>
    <row r="38" spans="1:16">
      <c r="A38" s="32" t="s">
        <v>40</v>
      </c>
      <c r="B38" s="28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</row>
    <row r="39" spans="1:16">
      <c r="A39" s="32" t="s">
        <v>41</v>
      </c>
      <c r="B39" s="28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</row>
    <row r="40" spans="1:16">
      <c r="A40" s="32" t="s">
        <v>42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</row>
    <row r="41" spans="1:16">
      <c r="A41" s="1" t="s">
        <v>45</v>
      </c>
      <c r="B41" s="24">
        <v>1170000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</row>
    <row r="42" spans="1:16">
      <c r="A42" s="1" t="s">
        <v>35</v>
      </c>
      <c r="B42" s="31">
        <v>1170000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1:16">
      <c r="A43" s="15" t="s">
        <v>36</v>
      </c>
      <c r="B43" s="30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</row>
    <row r="44" spans="1:16">
      <c r="A44" s="32" t="s">
        <v>37</v>
      </c>
      <c r="B44" s="28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</row>
    <row r="45" spans="1:16">
      <c r="A45" s="15" t="s">
        <v>38</v>
      </c>
      <c r="B45" s="28">
        <v>1170000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</row>
    <row r="46" spans="1:16">
      <c r="A46" s="15" t="s">
        <v>39</v>
      </c>
      <c r="B46" s="28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</row>
    <row r="47" spans="1:16">
      <c r="A47" s="32" t="s">
        <v>40</v>
      </c>
      <c r="B47" s="28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</row>
    <row r="48" spans="1:16">
      <c r="A48" s="32" t="s">
        <v>41</v>
      </c>
      <c r="B48" s="28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</row>
    <row r="49" spans="1:16">
      <c r="A49" s="32" t="s">
        <v>42</v>
      </c>
      <c r="B49" s="28"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</row>
    <row r="50" spans="1:16">
      <c r="A50" s="1" t="s">
        <v>46</v>
      </c>
      <c r="B50" s="33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</row>
    <row r="51" spans="1:16">
      <c r="A51" s="1" t="s">
        <v>35</v>
      </c>
      <c r="B51" s="33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</row>
    <row r="52" spans="1:16">
      <c r="A52" s="15" t="s">
        <v>36</v>
      </c>
      <c r="B52" s="28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</row>
    <row r="53" spans="1:16">
      <c r="A53" s="32" t="s">
        <v>37</v>
      </c>
      <c r="B53" s="28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</row>
    <row r="54" spans="1:16">
      <c r="A54" s="15" t="s">
        <v>38</v>
      </c>
      <c r="B54" s="28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</row>
    <row r="55" spans="1:16">
      <c r="A55" s="15" t="s">
        <v>39</v>
      </c>
      <c r="B55" s="28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</row>
    <row r="56" spans="1:16">
      <c r="A56" s="32" t="s">
        <v>40</v>
      </c>
      <c r="B56" s="28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</row>
    <row r="57" spans="1:16">
      <c r="A57" s="32" t="s">
        <v>41</v>
      </c>
      <c r="B57" s="28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</row>
    <row r="58" spans="1:16">
      <c r="A58" s="32" t="s">
        <v>42</v>
      </c>
      <c r="B58" s="28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</row>
    <row r="59" spans="1:16">
      <c r="A59" s="1" t="s">
        <v>47</v>
      </c>
      <c r="B59" s="24">
        <v>2446780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</row>
    <row r="60" spans="1:16">
      <c r="A60" s="1" t="s">
        <v>35</v>
      </c>
      <c r="B60" s="24">
        <v>2446780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</row>
    <row r="61" spans="1:16">
      <c r="A61" s="15" t="s">
        <v>36</v>
      </c>
      <c r="B61" s="30">
        <v>540000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</row>
    <row r="62" spans="1:16">
      <c r="A62" s="32" t="s">
        <v>37</v>
      </c>
      <c r="B62" s="28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</row>
    <row r="63" spans="1:16">
      <c r="A63" s="15" t="s">
        <v>38</v>
      </c>
      <c r="B63" s="28">
        <v>1906780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</row>
    <row r="64" spans="1:16">
      <c r="A64" s="15" t="s">
        <v>39</v>
      </c>
      <c r="B64" s="28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</row>
    <row r="65" spans="1:16">
      <c r="A65" s="32" t="s">
        <v>40</v>
      </c>
      <c r="B65" s="28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</row>
    <row r="66" spans="1:16">
      <c r="A66" s="32" t="s">
        <v>41</v>
      </c>
      <c r="B66" s="28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</row>
    <row r="67" spans="1:16">
      <c r="A67" s="32" t="s">
        <v>42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</row>
    <row r="68" spans="1:16">
      <c r="A68" s="1" t="s">
        <v>48</v>
      </c>
      <c r="B68" s="33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</row>
    <row r="69" spans="1:16">
      <c r="A69" s="1" t="s">
        <v>49</v>
      </c>
      <c r="B69" s="33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</row>
    <row r="70" spans="1:16">
      <c r="A70" s="1" t="s">
        <v>50</v>
      </c>
      <c r="B70" s="33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</row>
    <row r="71" spans="1:16">
      <c r="A71" s="1" t="s">
        <v>51</v>
      </c>
      <c r="B71" s="33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</row>
    <row r="72" spans="1:16">
      <c r="A72" s="1" t="s">
        <v>50</v>
      </c>
      <c r="B72" s="33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</sheetData>
  <mergeCells count="5">
    <mergeCell ref="A1:P1"/>
    <mergeCell ref="A2:P2"/>
    <mergeCell ref="A3:P3"/>
    <mergeCell ref="A4:P4"/>
    <mergeCell ref="A17:P17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2012-09-13T06:20:34Z</dcterms:modified>
</cp:coreProperties>
</file>